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azza/Desktop/Current working Docs/Current Employee Forms/2020:2021/UCA Ordained Ministers/"/>
    </mc:Choice>
  </mc:AlternateContent>
  <xr:revisionPtr revIDLastSave="0" documentId="13_ncr:1_{59FE6F75-6CC5-AD4D-BB6B-531B9FB05B27}" xr6:coauthVersionLast="47" xr6:coauthVersionMax="47" xr10:uidLastSave="{00000000-0000-0000-0000-000000000000}"/>
  <bookViews>
    <workbookView xWindow="15880" yWindow="500" windowWidth="16740" windowHeight="20020" tabRatio="500" xr2:uid="{00000000-000D-0000-FFFF-FFFF00000000}"/>
  </bookViews>
  <sheets>
    <sheet name="Sheet1" sheetId="1" r:id="rId1"/>
  </sheets>
  <definedNames>
    <definedName name="_xlnm.Print_Area" localSheetId="0">Sheet1!$A$1:$D$52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" i="1" l="1"/>
  <c r="C41" i="1" s="1"/>
  <c r="B33" i="1"/>
  <c r="D41" i="1"/>
  <c r="D25" i="1"/>
  <c r="C25" i="1"/>
  <c r="D45" i="1" l="1"/>
  <c r="C45" i="1"/>
  <c r="D44" i="1"/>
  <c r="C44" i="1"/>
  <c r="D42" i="1"/>
  <c r="C42" i="1"/>
  <c r="C34" i="1"/>
  <c r="C26" i="1"/>
  <c r="D26" i="1"/>
  <c r="C11" i="1"/>
  <c r="C12" i="1"/>
  <c r="C15" i="1"/>
  <c r="C18" i="1"/>
  <c r="D11" i="1"/>
  <c r="D12" i="1"/>
  <c r="D15" i="1"/>
  <c r="D18" i="1"/>
  <c r="B13" i="1"/>
  <c r="B16" i="1" s="1"/>
  <c r="C32" i="1"/>
  <c r="C33" i="1"/>
  <c r="C35" i="1"/>
  <c r="D32" i="1"/>
  <c r="D33" i="1"/>
  <c r="D34" i="1"/>
  <c r="D35" i="1"/>
  <c r="C27" i="1"/>
  <c r="D27" i="1"/>
  <c r="C28" i="1"/>
  <c r="D28" i="1"/>
  <c r="C24" i="1"/>
  <c r="D24" i="1"/>
  <c r="B29" i="1"/>
  <c r="B36" i="1"/>
  <c r="C29" i="1" l="1"/>
  <c r="D36" i="1"/>
  <c r="D13" i="1"/>
  <c r="D16" i="1" s="1"/>
  <c r="D19" i="1" s="1"/>
  <c r="D37" i="1" s="1"/>
  <c r="D38" i="1" s="1"/>
  <c r="C13" i="1"/>
  <c r="C16" i="1" s="1"/>
  <c r="C19" i="1" s="1"/>
  <c r="C37" i="1" s="1"/>
  <c r="C38" i="1" s="1"/>
  <c r="D29" i="1"/>
  <c r="C36" i="1"/>
  <c r="B19" i="1"/>
  <c r="B37" i="1" s="1"/>
  <c r="B38" i="1"/>
  <c r="D21" i="1" l="1"/>
  <c r="C21" i="1"/>
  <c r="B21" i="1"/>
</calcChain>
</file>

<file path=xl/sharedStrings.xml><?xml version="1.0" encoding="utf-8"?>
<sst xmlns="http://schemas.openxmlformats.org/spreadsheetml/2006/main" count="45" uniqueCount="42">
  <si>
    <t>Effective Date:</t>
  </si>
  <si>
    <t>Minister Name:</t>
  </si>
  <si>
    <t>Annual</t>
  </si>
  <si>
    <t>Month</t>
  </si>
  <si>
    <t>Fortnightly</t>
  </si>
  <si>
    <t>Taxable Stipend</t>
  </si>
  <si>
    <t>Current Minimum Full-Time Stipend</t>
  </si>
  <si>
    <t>Additional Stipend</t>
  </si>
  <si>
    <t>Total Stipend</t>
  </si>
  <si>
    <t>Total Deductions</t>
  </si>
  <si>
    <t>MV Standing Cost fixed</t>
  </si>
  <si>
    <t>Total Allowances</t>
  </si>
  <si>
    <t>Stipend payable</t>
  </si>
  <si>
    <t>Percentage employed</t>
  </si>
  <si>
    <t>Other</t>
  </si>
  <si>
    <t>Total MEA Including all allowances      $</t>
  </si>
  <si>
    <t>DATE:</t>
  </si>
  <si>
    <t>Resource Allowance</t>
  </si>
  <si>
    <t>Congregation Name:</t>
  </si>
  <si>
    <t>Payroll Details for UCA NSW Synod Minister</t>
  </si>
  <si>
    <t>2. Less PERSONAL CONTRIBUTIONS/DEDUCTIONS</t>
  </si>
  <si>
    <t>1.STIPEND/SALARY</t>
  </si>
  <si>
    <t>3. Calculation of MINISTER'S EXPENSE FUND (MEF) transfer</t>
  </si>
  <si>
    <t>Salary Sacrifice Superannuation (deducted from taxable salary)</t>
  </si>
  <si>
    <t>Ministers Support Fund Levy</t>
  </si>
  <si>
    <t>Beneficiary Fund</t>
  </si>
  <si>
    <t>Other Congregational Expenses related to payroll</t>
  </si>
  <si>
    <t>Hours worked per week</t>
  </si>
  <si>
    <t>Days worked per week</t>
  </si>
  <si>
    <t>AUTHORISER</t>
  </si>
  <si>
    <t>MINISTER</t>
  </si>
  <si>
    <t>Superannuation Fund/Beneficiary Fund (deduction from net pay after PAYG)</t>
  </si>
  <si>
    <t>Home Endowment Fund (deduction from MEA)</t>
  </si>
  <si>
    <r>
      <t xml:space="preserve">MV &amp; Travel variable </t>
    </r>
    <r>
      <rPr>
        <sz val="12"/>
        <color rgb="FFFF0000"/>
        <rFont val="Calibri"/>
        <family val="2"/>
      </rPr>
      <t>eg 12,000 kms pa @36c per klm</t>
    </r>
  </si>
  <si>
    <t>SGC Superannuation for not ordained or 10%</t>
  </si>
  <si>
    <t xml:space="preserve">Ministers Residence Allow  </t>
  </si>
  <si>
    <t>Salary Sacrificed  %</t>
  </si>
  <si>
    <t>Less Salary Sacrificed  $</t>
  </si>
  <si>
    <t>Salary Sacrificed $ (from stipend)</t>
  </si>
  <si>
    <t>Special Instructions </t>
  </si>
  <si>
    <t>How is Salary Sacrificed paid ?</t>
  </si>
  <si>
    <t xml:space="preserve">Loan/Rent/Accrued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</si>
</sst>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000000"/>
      <name val="Trebuchet MS Bol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Verdana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8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8" xfId="0" applyFont="1" applyBorder="1"/>
    <xf numFmtId="0" fontId="0" fillId="0" borderId="8" xfId="0" applyBorder="1"/>
    <xf numFmtId="0" fontId="2" fillId="0" borderId="3" xfId="0" applyFont="1" applyBorder="1"/>
    <xf numFmtId="0" fontId="0" fillId="0" borderId="6" xfId="0" applyBorder="1"/>
    <xf numFmtId="0" fontId="0" fillId="0" borderId="7" xfId="0" applyBorder="1"/>
    <xf numFmtId="0" fontId="6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5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" fontId="0" fillId="0" borderId="0" xfId="0" applyNumberFormat="1" applyBorder="1"/>
    <xf numFmtId="1" fontId="0" fillId="0" borderId="9" xfId="0" applyNumberFormat="1" applyBorder="1"/>
    <xf numFmtId="0" fontId="0" fillId="0" borderId="8" xfId="0" applyBorder="1" applyAlignment="1">
      <alignment wrapText="1"/>
    </xf>
    <xf numFmtId="0" fontId="2" fillId="0" borderId="2" xfId="0" applyNumberFormat="1" applyFont="1" applyBorder="1"/>
    <xf numFmtId="0" fontId="2" fillId="0" borderId="2" xfId="0" applyNumberFormat="1" applyFont="1" applyBorder="1" applyAlignment="1">
      <alignment horizontal="right"/>
    </xf>
    <xf numFmtId="0" fontId="2" fillId="0" borderId="0" xfId="0" applyNumberFormat="1" applyFont="1"/>
    <xf numFmtId="0" fontId="7" fillId="0" borderId="8" xfId="0" applyFont="1" applyBorder="1" applyAlignment="1">
      <alignment horizontal="left" vertical="center" wrapText="1"/>
    </xf>
    <xf numFmtId="0" fontId="3" fillId="0" borderId="8" xfId="0" applyFont="1" applyBorder="1"/>
    <xf numFmtId="0" fontId="12" fillId="0" borderId="0" xfId="0" applyFont="1"/>
    <xf numFmtId="0" fontId="13" fillId="0" borderId="5" xfId="0" applyFont="1" applyBorder="1"/>
    <xf numFmtId="0" fontId="12" fillId="0" borderId="5" xfId="0" applyFont="1" applyBorder="1" applyAlignment="1">
      <alignment horizontal="left"/>
    </xf>
    <xf numFmtId="0" fontId="14" fillId="0" borderId="0" xfId="0" applyFont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2" fontId="0" fillId="0" borderId="0" xfId="0" applyNumberFormat="1" applyBorder="1"/>
    <xf numFmtId="2" fontId="0" fillId="0" borderId="9" xfId="0" applyNumberFormat="1" applyBorder="1"/>
    <xf numFmtId="2" fontId="2" fillId="0" borderId="1" xfId="0" applyNumberFormat="1" applyFont="1" applyBorder="1"/>
    <xf numFmtId="2" fontId="2" fillId="0" borderId="4" xfId="0" applyNumberFormat="1" applyFont="1" applyBorder="1"/>
    <xf numFmtId="2" fontId="0" fillId="0" borderId="0" xfId="1" applyNumberFormat="1" applyFont="1" applyBorder="1"/>
    <xf numFmtId="2" fontId="0" fillId="0" borderId="9" xfId="1" applyNumberFormat="1" applyFont="1" applyBorder="1"/>
    <xf numFmtId="2" fontId="2" fillId="0" borderId="0" xfId="0" applyNumberFormat="1" applyFont="1" applyBorder="1"/>
    <xf numFmtId="2" fontId="2" fillId="0" borderId="9" xfId="0" applyNumberFormat="1" applyFont="1" applyBorder="1"/>
    <xf numFmtId="2" fontId="0" fillId="0" borderId="6" xfId="0" applyNumberFormat="1" applyBorder="1"/>
    <xf numFmtId="2" fontId="0" fillId="0" borderId="7" xfId="0" applyNumberFormat="1" applyBorder="1"/>
    <xf numFmtId="2" fontId="8" fillId="0" borderId="6" xfId="0" applyNumberFormat="1" applyFont="1" applyBorder="1"/>
    <xf numFmtId="2" fontId="8" fillId="0" borderId="7" xfId="0" applyNumberFormat="1" applyFont="1" applyBorder="1"/>
    <xf numFmtId="2" fontId="0" fillId="0" borderId="0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7" fillId="0" borderId="1" xfId="0" applyNumberFormat="1" applyFont="1" applyFill="1" applyBorder="1" applyAlignment="1">
      <alignment horizontal="right" vertical="center" wrapText="1"/>
    </xf>
    <xf numFmtId="2" fontId="7" fillId="0" borderId="4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2" fontId="6" fillId="0" borderId="9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 wrapText="1"/>
    </xf>
    <xf numFmtId="2" fontId="7" fillId="0" borderId="9" xfId="0" applyNumberFormat="1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9" fontId="0" fillId="0" borderId="0" xfId="1" applyFont="1" applyBorder="1"/>
    <xf numFmtId="9" fontId="0" fillId="0" borderId="9" xfId="1" applyFont="1" applyBorder="1"/>
    <xf numFmtId="0" fontId="15" fillId="0" borderId="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4" fontId="9" fillId="2" borderId="2" xfId="0" applyNumberFormat="1" applyFont="1" applyFill="1" applyBorder="1"/>
    <xf numFmtId="14" fontId="9" fillId="2" borderId="0" xfId="0" applyNumberFormat="1" applyFont="1" applyFill="1" applyBorder="1"/>
    <xf numFmtId="2" fontId="0" fillId="2" borderId="2" xfId="0" applyNumberFormat="1" applyFill="1" applyBorder="1"/>
    <xf numFmtId="9" fontId="0" fillId="2" borderId="2" xfId="1" applyFont="1" applyFill="1" applyBorder="1"/>
    <xf numFmtId="0" fontId="0" fillId="2" borderId="2" xfId="0" applyNumberFormat="1" applyFill="1" applyBorder="1"/>
    <xf numFmtId="2" fontId="6" fillId="2" borderId="2" xfId="0" applyNumberFormat="1" applyFont="1" applyFill="1" applyBorder="1" applyAlignment="1">
      <alignment horizontal="right" vertical="center" wrapText="1"/>
    </xf>
    <xf numFmtId="2" fontId="16" fillId="2" borderId="2" xfId="0" applyNumberFormat="1" applyFont="1" applyFill="1" applyBorder="1" applyAlignment="1">
      <alignment horizontal="right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right" vertical="center" wrapText="1"/>
    </xf>
    <xf numFmtId="0" fontId="11" fillId="3" borderId="2" xfId="0" applyNumberFormat="1" applyFont="1" applyFill="1" applyBorder="1" applyAlignment="1">
      <alignment horizontal="right" vertical="center" wrapText="1"/>
    </xf>
    <xf numFmtId="0" fontId="11" fillId="3" borderId="10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2" fillId="0" borderId="3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left" vertical="center" wrapText="1"/>
    </xf>
    <xf numFmtId="2" fontId="12" fillId="0" borderId="4" xfId="0" applyNumberFormat="1" applyFont="1" applyBorder="1" applyAlignment="1">
      <alignment horizontal="left" vertical="center" wrapText="1"/>
    </xf>
  </cellXfs>
  <cellStyles count="3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  <cellStyle name="Per 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2"/>
  <sheetViews>
    <sheetView tabSelected="1" topLeftCell="A24" workbookViewId="0">
      <selection activeCell="A57" sqref="A57"/>
    </sheetView>
  </sheetViews>
  <sheetFormatPr baseColWidth="10" defaultRowHeight="16"/>
  <cols>
    <col min="1" max="1" width="48.33203125" customWidth="1"/>
    <col min="2" max="2" width="13.83203125" customWidth="1"/>
    <col min="3" max="3" width="11" bestFit="1" customWidth="1"/>
    <col min="4" max="4" width="11.6640625" customWidth="1"/>
    <col min="5" max="5" width="10" customWidth="1"/>
    <col min="6" max="6" width="10.33203125" style="2" customWidth="1"/>
  </cols>
  <sheetData>
    <row r="1" spans="1:6" ht="21">
      <c r="A1" s="15" t="s">
        <v>19</v>
      </c>
      <c r="B1" s="11"/>
      <c r="C1" s="11"/>
      <c r="D1" s="12"/>
    </row>
    <row r="2" spans="1:6" ht="21">
      <c r="A2" s="27"/>
      <c r="B2" s="11"/>
      <c r="C2" s="11"/>
      <c r="D2" s="12"/>
    </row>
    <row r="3" spans="1:6">
      <c r="A3" s="8" t="s">
        <v>18</v>
      </c>
      <c r="B3" s="77"/>
      <c r="C3" s="78"/>
      <c r="D3" s="79"/>
    </row>
    <row r="4" spans="1:6">
      <c r="A4" s="8" t="s">
        <v>1</v>
      </c>
      <c r="B4" s="77"/>
      <c r="C4" s="78"/>
      <c r="D4" s="79"/>
    </row>
    <row r="5" spans="1:6">
      <c r="A5" s="1" t="s">
        <v>0</v>
      </c>
      <c r="B5" s="65">
        <v>44378</v>
      </c>
      <c r="C5" s="16"/>
      <c r="D5" s="17"/>
    </row>
    <row r="6" spans="1:6">
      <c r="A6" s="1" t="s">
        <v>27</v>
      </c>
      <c r="B6" s="66"/>
      <c r="C6" s="16"/>
      <c r="D6" s="17"/>
    </row>
    <row r="7" spans="1:6">
      <c r="A7" s="1" t="s">
        <v>28</v>
      </c>
      <c r="B7" s="66"/>
      <c r="C7" s="16"/>
      <c r="D7" s="17"/>
    </row>
    <row r="8" spans="1:6">
      <c r="A8" s="1"/>
      <c r="B8" s="1"/>
      <c r="C8" s="16"/>
      <c r="D8" s="17"/>
    </row>
    <row r="9" spans="1:6">
      <c r="A9" s="9"/>
      <c r="B9" s="18" t="s">
        <v>2</v>
      </c>
      <c r="C9" s="18" t="s">
        <v>3</v>
      </c>
      <c r="D9" s="19" t="s">
        <v>4</v>
      </c>
    </row>
    <row r="10" spans="1:6" s="1" customFormat="1" ht="19">
      <c r="A10" s="28" t="s">
        <v>21</v>
      </c>
      <c r="B10" s="4"/>
      <c r="C10" s="4"/>
      <c r="D10" s="5"/>
      <c r="F10" s="3"/>
    </row>
    <row r="11" spans="1:6" ht="17">
      <c r="A11" s="6" t="s">
        <v>6</v>
      </c>
      <c r="B11" s="37">
        <v>69128</v>
      </c>
      <c r="C11" s="37">
        <f>B11/12</f>
        <v>5760.666666666667</v>
      </c>
      <c r="D11" s="38">
        <f>B11/26</f>
        <v>2658.7692307692309</v>
      </c>
    </row>
    <row r="12" spans="1:6" ht="17">
      <c r="A12" s="6" t="s">
        <v>7</v>
      </c>
      <c r="B12" s="67">
        <v>0</v>
      </c>
      <c r="C12" s="37">
        <f>B12/12</f>
        <v>0</v>
      </c>
      <c r="D12" s="38">
        <f>B12/26</f>
        <v>0</v>
      </c>
    </row>
    <row r="13" spans="1:6" ht="17">
      <c r="A13" s="7" t="s">
        <v>8</v>
      </c>
      <c r="B13" s="39">
        <f>B11+B12</f>
        <v>69128</v>
      </c>
      <c r="C13" s="39">
        <f t="shared" ref="C13:D13" si="0">C11+C12</f>
        <v>5760.666666666667</v>
      </c>
      <c r="D13" s="40">
        <f t="shared" si="0"/>
        <v>2658.7692307692309</v>
      </c>
    </row>
    <row r="14" spans="1:6">
      <c r="A14" s="6"/>
      <c r="B14" s="37"/>
      <c r="C14" s="37"/>
      <c r="D14" s="38"/>
    </row>
    <row r="15" spans="1:6">
      <c r="A15" s="8" t="s">
        <v>13</v>
      </c>
      <c r="B15" s="68">
        <v>1</v>
      </c>
      <c r="C15" s="61">
        <f>B15</f>
        <v>1</v>
      </c>
      <c r="D15" s="62">
        <f>C15</f>
        <v>1</v>
      </c>
    </row>
    <row r="16" spans="1:6">
      <c r="A16" s="8" t="s">
        <v>12</v>
      </c>
      <c r="B16" s="41">
        <f>B13*B15</f>
        <v>69128</v>
      </c>
      <c r="C16" s="41">
        <f t="shared" ref="C16:D16" si="1">C13*C15</f>
        <v>5760.666666666667</v>
      </c>
      <c r="D16" s="42">
        <f t="shared" si="1"/>
        <v>2658.7692307692309</v>
      </c>
    </row>
    <row r="17" spans="1:6">
      <c r="A17" s="8"/>
      <c r="B17" s="41"/>
      <c r="C17" s="41"/>
      <c r="D17" s="42"/>
    </row>
    <row r="18" spans="1:6">
      <c r="A18" s="9" t="s">
        <v>36</v>
      </c>
      <c r="B18" s="68">
        <v>0.3</v>
      </c>
      <c r="C18" s="61">
        <f>B18</f>
        <v>0.3</v>
      </c>
      <c r="D18" s="62">
        <f>C18</f>
        <v>0.3</v>
      </c>
    </row>
    <row r="19" spans="1:6">
      <c r="A19" s="9" t="s">
        <v>37</v>
      </c>
      <c r="B19" s="37">
        <f>B16*B18</f>
        <v>20738.399999999998</v>
      </c>
      <c r="C19" s="37">
        <f>C16*C18</f>
        <v>1728.2</v>
      </c>
      <c r="D19" s="38">
        <f>D16*D18</f>
        <v>797.63076923076926</v>
      </c>
    </row>
    <row r="20" spans="1:6">
      <c r="A20" s="22"/>
      <c r="B20" s="37"/>
      <c r="C20" s="37"/>
      <c r="D20" s="38"/>
    </row>
    <row r="21" spans="1:6" s="1" customFormat="1">
      <c r="A21" s="10" t="s">
        <v>5</v>
      </c>
      <c r="B21" s="39">
        <f>B16-B19-B20</f>
        <v>48389.600000000006</v>
      </c>
      <c r="C21" s="39">
        <f t="shared" ref="C21:D21" si="2">C16-C19-C20</f>
        <v>4032.4666666666672</v>
      </c>
      <c r="D21" s="40">
        <f t="shared" si="2"/>
        <v>1861.1384615384618</v>
      </c>
      <c r="F21" s="3"/>
    </row>
    <row r="22" spans="1:6" s="1" customFormat="1">
      <c r="A22" s="8"/>
      <c r="B22" s="43"/>
      <c r="C22" s="43"/>
      <c r="D22" s="44"/>
      <c r="F22" s="3"/>
    </row>
    <row r="23" spans="1:6" ht="19">
      <c r="A23" s="29" t="s">
        <v>20</v>
      </c>
      <c r="B23" s="45"/>
      <c r="C23" s="45"/>
      <c r="D23" s="46"/>
    </row>
    <row r="24" spans="1:6" ht="34">
      <c r="A24" s="22" t="s">
        <v>31</v>
      </c>
      <c r="B24" s="67">
        <v>3672</v>
      </c>
      <c r="C24" s="37">
        <f>B24/12</f>
        <v>306</v>
      </c>
      <c r="D24" s="38">
        <f>B24/26</f>
        <v>141.23076923076923</v>
      </c>
    </row>
    <row r="25" spans="1:6" ht="24" customHeight="1">
      <c r="A25" s="22" t="s">
        <v>32</v>
      </c>
      <c r="B25" s="67"/>
      <c r="C25" s="76">
        <f>B25/12</f>
        <v>0</v>
      </c>
      <c r="D25" s="38">
        <f>B25/26</f>
        <v>0</v>
      </c>
    </row>
    <row r="26" spans="1:6" ht="32" customHeight="1">
      <c r="A26" s="31" t="s">
        <v>23</v>
      </c>
      <c r="B26" s="67">
        <v>0</v>
      </c>
      <c r="C26" s="37">
        <f>B26/12</f>
        <v>0</v>
      </c>
      <c r="D26" s="38">
        <f>B26/26</f>
        <v>0</v>
      </c>
    </row>
    <row r="27" spans="1:6">
      <c r="A27" s="69" t="s">
        <v>14</v>
      </c>
      <c r="B27" s="67">
        <v>0</v>
      </c>
      <c r="C27" s="37">
        <f t="shared" ref="C27" si="3">B27/12</f>
        <v>0</v>
      </c>
      <c r="D27" s="38">
        <f t="shared" ref="D27" si="4">B27/26</f>
        <v>0</v>
      </c>
    </row>
    <row r="28" spans="1:6">
      <c r="A28" s="69" t="s">
        <v>14</v>
      </c>
      <c r="B28" s="67">
        <v>0</v>
      </c>
      <c r="C28" s="37">
        <f>B28/12</f>
        <v>0</v>
      </c>
      <c r="D28" s="38">
        <f>B28/26</f>
        <v>0</v>
      </c>
    </row>
    <row r="29" spans="1:6">
      <c r="A29" s="10" t="s">
        <v>9</v>
      </c>
      <c r="B29" s="39">
        <f>SUM(B24:B28)</f>
        <v>3672</v>
      </c>
      <c r="C29" s="39">
        <f>SUM(C24:C28)</f>
        <v>306</v>
      </c>
      <c r="D29" s="40">
        <f>SUM(D24:D28)</f>
        <v>141.23076923076923</v>
      </c>
    </row>
    <row r="30" spans="1:6">
      <c r="A30" s="9"/>
      <c r="B30" s="37"/>
      <c r="C30" s="37"/>
      <c r="D30" s="38"/>
    </row>
    <row r="31" spans="1:6" ht="19">
      <c r="A31" s="30" t="s">
        <v>22</v>
      </c>
      <c r="B31" s="47"/>
      <c r="C31" s="47"/>
      <c r="D31" s="48"/>
    </row>
    <row r="32" spans="1:6" ht="17">
      <c r="A32" s="13" t="s">
        <v>10</v>
      </c>
      <c r="B32" s="70">
        <v>11814</v>
      </c>
      <c r="C32" s="49">
        <f>B32/12</f>
        <v>984.5</v>
      </c>
      <c r="D32" s="50">
        <f>B32/26</f>
        <v>454.38461538461536</v>
      </c>
    </row>
    <row r="33" spans="1:6" ht="17">
      <c r="A33" s="13" t="s">
        <v>33</v>
      </c>
      <c r="B33" s="71">
        <f>12000*0.36</f>
        <v>4320</v>
      </c>
      <c r="C33" s="49">
        <f t="shared" ref="C33:C35" si="5">B33/12</f>
        <v>360</v>
      </c>
      <c r="D33" s="50">
        <f t="shared" ref="D33:D35" si="6">B33/26</f>
        <v>166.15384615384616</v>
      </c>
    </row>
    <row r="34" spans="1:6" ht="17">
      <c r="A34" s="13" t="s">
        <v>17</v>
      </c>
      <c r="B34" s="70">
        <v>1553</v>
      </c>
      <c r="C34" s="49">
        <f>B34/12</f>
        <v>129.41666666666666</v>
      </c>
      <c r="D34" s="50">
        <f t="shared" si="6"/>
        <v>59.730769230769234</v>
      </c>
    </row>
    <row r="35" spans="1:6">
      <c r="A35" s="69" t="s">
        <v>14</v>
      </c>
      <c r="B35" s="70"/>
      <c r="C35" s="49">
        <f t="shared" si="5"/>
        <v>0</v>
      </c>
      <c r="D35" s="50">
        <f t="shared" si="6"/>
        <v>0</v>
      </c>
    </row>
    <row r="36" spans="1:6" s="1" customFormat="1" ht="17">
      <c r="A36" s="14" t="s">
        <v>11</v>
      </c>
      <c r="B36" s="51">
        <f>SUM(B32:B35)</f>
        <v>17687</v>
      </c>
      <c r="C36" s="51">
        <f>SUM(C32:C35)</f>
        <v>1473.9166666666667</v>
      </c>
      <c r="D36" s="52">
        <f>SUM(D32:D35)</f>
        <v>680.26923076923083</v>
      </c>
      <c r="F36" s="3"/>
    </row>
    <row r="37" spans="1:6" ht="17">
      <c r="A37" s="13" t="s">
        <v>38</v>
      </c>
      <c r="B37" s="53">
        <f>B19</f>
        <v>20738.399999999998</v>
      </c>
      <c r="C37" s="53">
        <f>C19</f>
        <v>1728.2</v>
      </c>
      <c r="D37" s="54">
        <f>D19</f>
        <v>797.63076923076926</v>
      </c>
    </row>
    <row r="38" spans="1:6" s="1" customFormat="1" ht="17">
      <c r="A38" s="14" t="s">
        <v>15</v>
      </c>
      <c r="B38" s="55">
        <f>B36+B37</f>
        <v>38425.399999999994</v>
      </c>
      <c r="C38" s="55">
        <f t="shared" ref="C38:D38" si="7">C36+C37</f>
        <v>3202.1166666666668</v>
      </c>
      <c r="D38" s="56">
        <f t="shared" si="7"/>
        <v>1477.9</v>
      </c>
      <c r="F38" s="3"/>
    </row>
    <row r="39" spans="1:6" s="1" customFormat="1">
      <c r="A39" s="26"/>
      <c r="B39" s="57"/>
      <c r="C39" s="57"/>
      <c r="D39" s="58"/>
      <c r="F39" s="3"/>
    </row>
    <row r="40" spans="1:6" s="1" customFormat="1" ht="19">
      <c r="A40" s="80" t="s">
        <v>26</v>
      </c>
      <c r="B40" s="81"/>
      <c r="C40" s="81"/>
      <c r="D40" s="82"/>
      <c r="F40" s="3"/>
    </row>
    <row r="41" spans="1:6" s="1" customFormat="1" ht="17">
      <c r="A41" s="34" t="s">
        <v>24</v>
      </c>
      <c r="B41" s="72">
        <f>3120</f>
        <v>3120</v>
      </c>
      <c r="C41" s="59">
        <f>B41/12</f>
        <v>260</v>
      </c>
      <c r="D41" s="60">
        <f>B41/26</f>
        <v>120</v>
      </c>
      <c r="F41" s="3"/>
    </row>
    <row r="42" spans="1:6" s="1" customFormat="1" ht="17">
      <c r="A42" s="34" t="s">
        <v>25</v>
      </c>
      <c r="B42" s="72">
        <v>9180</v>
      </c>
      <c r="C42" s="59">
        <f>B42/12</f>
        <v>765</v>
      </c>
      <c r="D42" s="60">
        <f>B42/26</f>
        <v>353.07692307692309</v>
      </c>
      <c r="F42" s="3"/>
    </row>
    <row r="43" spans="1:6" s="1" customFormat="1">
      <c r="A43" s="34"/>
      <c r="B43" s="34"/>
      <c r="C43" s="59"/>
      <c r="D43" s="60"/>
      <c r="F43" s="3"/>
    </row>
    <row r="44" spans="1:6" s="1" customFormat="1" ht="17">
      <c r="A44" s="34" t="s">
        <v>34</v>
      </c>
      <c r="B44" s="35"/>
      <c r="C44" s="35">
        <f>B44/12</f>
        <v>0</v>
      </c>
      <c r="D44" s="36">
        <f>B44/26</f>
        <v>0</v>
      </c>
      <c r="F44" s="3"/>
    </row>
    <row r="45" spans="1:6" s="1" customFormat="1">
      <c r="A45" s="32" t="s">
        <v>35</v>
      </c>
      <c r="B45" s="33"/>
      <c r="C45" s="35">
        <f>B45/12</f>
        <v>0</v>
      </c>
      <c r="D45" s="36">
        <f>B45/26</f>
        <v>0</v>
      </c>
      <c r="F45" s="3"/>
    </row>
    <row r="46" spans="1:6" s="1" customFormat="1">
      <c r="A46" s="63"/>
      <c r="B46" s="64"/>
      <c r="C46" s="35"/>
      <c r="D46" s="36"/>
      <c r="F46" s="3"/>
    </row>
    <row r="47" spans="1:6" s="1" customFormat="1">
      <c r="A47" s="1" t="s">
        <v>39</v>
      </c>
      <c r="B47" s="64"/>
      <c r="C47" s="35"/>
      <c r="D47" s="36"/>
      <c r="F47" s="3"/>
    </row>
    <row r="48" spans="1:6" s="1" customFormat="1">
      <c r="A48" t="s">
        <v>40</v>
      </c>
      <c r="B48" s="64"/>
      <c r="C48" s="35"/>
      <c r="D48" s="36"/>
      <c r="F48" s="3"/>
    </row>
    <row r="49" spans="1:4">
      <c r="A49" t="s">
        <v>41</v>
      </c>
      <c r="B49" s="20"/>
      <c r="C49" s="20"/>
      <c r="D49" s="21"/>
    </row>
    <row r="50" spans="1:4">
      <c r="B50" s="20"/>
      <c r="C50" s="20"/>
      <c r="D50" s="21"/>
    </row>
    <row r="51" spans="1:4" s="25" customFormat="1">
      <c r="A51" s="23" t="s">
        <v>29</v>
      </c>
      <c r="B51" s="73"/>
      <c r="C51" s="24" t="s">
        <v>16</v>
      </c>
      <c r="D51" s="74"/>
    </row>
    <row r="52" spans="1:4" s="25" customFormat="1">
      <c r="A52" s="23" t="s">
        <v>30</v>
      </c>
      <c r="B52" s="73"/>
      <c r="C52" s="24" t="s">
        <v>16</v>
      </c>
      <c r="D52" s="75"/>
    </row>
  </sheetData>
  <mergeCells count="3">
    <mergeCell ref="B4:D4"/>
    <mergeCell ref="B3:D3"/>
    <mergeCell ref="A40:D40"/>
  </mergeCells>
  <phoneticPr fontId="10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Benkorp Management Service Pty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 Hall</dc:creator>
  <cp:lastModifiedBy>KAREN Deutscher</cp:lastModifiedBy>
  <cp:lastPrinted>2014-12-04T01:19:38Z</cp:lastPrinted>
  <dcterms:created xsi:type="dcterms:W3CDTF">2014-12-04T00:03:21Z</dcterms:created>
  <dcterms:modified xsi:type="dcterms:W3CDTF">2021-11-11T01:14:29Z</dcterms:modified>
</cp:coreProperties>
</file>