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autoCompressPictures="0"/>
  <bookViews>
    <workbookView xWindow="4280" yWindow="0" windowWidth="14200" windowHeight="20020" tabRatio="500"/>
  </bookViews>
  <sheets>
    <sheet name="Sheet1" sheetId="1" r:id="rId1"/>
  </sheets>
  <definedNames>
    <definedName name="_xlnm.Print_Area" localSheetId="0">Sheet1!$A$1:$D$50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5" i="1" l="1"/>
  <c r="D45" i="1"/>
  <c r="C45" i="1"/>
  <c r="D44" i="1"/>
  <c r="C44" i="1"/>
  <c r="D42" i="1"/>
  <c r="C42" i="1"/>
  <c r="C34" i="1"/>
  <c r="B33" i="1"/>
  <c r="C26" i="1"/>
  <c r="D26" i="1"/>
  <c r="D25" i="1"/>
  <c r="C11" i="1"/>
  <c r="C12" i="1"/>
  <c r="C13" i="1"/>
  <c r="C15" i="1"/>
  <c r="C16" i="1"/>
  <c r="C18" i="1"/>
  <c r="C19" i="1"/>
  <c r="C21" i="1"/>
  <c r="D11" i="1"/>
  <c r="D12" i="1"/>
  <c r="D13" i="1"/>
  <c r="D15" i="1"/>
  <c r="D16" i="1"/>
  <c r="D18" i="1"/>
  <c r="D19" i="1"/>
  <c r="D21" i="1"/>
  <c r="B13" i="1"/>
  <c r="B16" i="1"/>
  <c r="B19" i="1"/>
  <c r="B21" i="1"/>
  <c r="C37" i="1"/>
  <c r="C32" i="1"/>
  <c r="C33" i="1"/>
  <c r="C35" i="1"/>
  <c r="C36" i="1"/>
  <c r="C38" i="1"/>
  <c r="D37" i="1"/>
  <c r="D32" i="1"/>
  <c r="D33" i="1"/>
  <c r="D34" i="1"/>
  <c r="D35" i="1"/>
  <c r="D36" i="1"/>
  <c r="D38" i="1"/>
  <c r="C27" i="1"/>
  <c r="D27" i="1"/>
  <c r="C28" i="1"/>
  <c r="D28" i="1"/>
  <c r="C24" i="1"/>
  <c r="C29" i="1"/>
  <c r="D24" i="1"/>
  <c r="D29" i="1"/>
  <c r="B29" i="1"/>
  <c r="B36" i="1"/>
  <c r="B37" i="1"/>
  <c r="B38" i="1"/>
</calcChain>
</file>

<file path=xl/sharedStrings.xml><?xml version="1.0" encoding="utf-8"?>
<sst xmlns="http://schemas.openxmlformats.org/spreadsheetml/2006/main" count="43" uniqueCount="40">
  <si>
    <t>Effective Date:</t>
  </si>
  <si>
    <t>Minister Name:</t>
  </si>
  <si>
    <t>Annual</t>
  </si>
  <si>
    <t>Month</t>
  </si>
  <si>
    <t>Fortnightly</t>
  </si>
  <si>
    <t>Fringe Benefit %</t>
  </si>
  <si>
    <t>Taxable Stipend</t>
  </si>
  <si>
    <t>Current Minimum Full-Time Stipend</t>
  </si>
  <si>
    <t>Additional Stipend</t>
  </si>
  <si>
    <t>Total Stipend</t>
  </si>
  <si>
    <t>Less Fringe Benefit $</t>
  </si>
  <si>
    <t>Total Deductions</t>
  </si>
  <si>
    <t>MV Standing Cost fixed</t>
  </si>
  <si>
    <t>Total Allowances</t>
  </si>
  <si>
    <t>Fringe Benefit $ (from stipend)</t>
  </si>
  <si>
    <t>Stipend payable</t>
  </si>
  <si>
    <t>Percentage employed</t>
  </si>
  <si>
    <t>Other</t>
  </si>
  <si>
    <t>Total MEA Including all allowances      $</t>
  </si>
  <si>
    <t>DATE:</t>
  </si>
  <si>
    <t>Resource Allowance</t>
  </si>
  <si>
    <t>Congregation Name:</t>
  </si>
  <si>
    <t>Payroll Details for UCA NSW Synod Minister</t>
  </si>
  <si>
    <t>2. Less PERSONAL CONTRIBUTIONS/DEDUCTIONS</t>
  </si>
  <si>
    <t>1.STIPEND/SALARY</t>
  </si>
  <si>
    <t>Home Endowment Fund
(deduction from MEA)</t>
  </si>
  <si>
    <t>3. Calculation of MINISTER'S EXPENSE FUND (MEF) transfer</t>
  </si>
  <si>
    <t>Salary Sacrifice Superannuation (deducted from taxable salary)</t>
  </si>
  <si>
    <t>Ministers Support Fund Levy</t>
  </si>
  <si>
    <t>Beneficiary Fund</t>
  </si>
  <si>
    <t>Ministers Residence Allow  $12,956</t>
  </si>
  <si>
    <t>Other Congregational Expenses related to payroll</t>
  </si>
  <si>
    <t>SGC Superannuation for not ordained or 9.5%</t>
  </si>
  <si>
    <t>Hours worked per week</t>
  </si>
  <si>
    <t>Days worked per week</t>
  </si>
  <si>
    <t xml:space="preserve">MEA Payments - Advise where to be paid into </t>
  </si>
  <si>
    <t>AUTHORISER</t>
  </si>
  <si>
    <t>MINISTER</t>
  </si>
  <si>
    <t>Superannuation Fund/Beneficiary Fund (deduction from net pay after PAYG)</t>
  </si>
  <si>
    <r>
      <t xml:space="preserve">MV &amp; Travel variable </t>
    </r>
    <r>
      <rPr>
        <sz val="12"/>
        <color rgb="FFFF0000"/>
        <rFont val="Calibri"/>
      </rPr>
      <t>eg 12,000 kms pa @35c per klm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</si>
</sst>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&quot;$&quot;#,##0.00"/>
  </numFmts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rgb="FF000000"/>
      <name val="Trebuchet MS Bold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</font>
    <font>
      <b/>
      <sz val="12"/>
      <color rgb="FF000000"/>
      <name val="Calibri"/>
    </font>
    <font>
      <sz val="12"/>
      <color theme="1"/>
      <name val="Calibri"/>
    </font>
    <font>
      <sz val="11"/>
      <color theme="1"/>
      <name val="Calibri"/>
      <scheme val="minor"/>
    </font>
    <font>
      <sz val="8"/>
      <name val="Calibri"/>
      <family val="2"/>
      <scheme val="minor"/>
    </font>
    <font>
      <sz val="12"/>
      <color rgb="FF000000"/>
      <name val="Calibri"/>
      <scheme val="minor"/>
    </font>
    <font>
      <b/>
      <sz val="14"/>
      <color rgb="FF000000"/>
      <name val="Calibri"/>
    </font>
    <font>
      <b/>
      <sz val="14"/>
      <color theme="1"/>
      <name val="Calibri"/>
      <scheme val="minor"/>
    </font>
    <font>
      <sz val="11"/>
      <color rgb="FF000000"/>
      <name val="Verdana"/>
    </font>
    <font>
      <sz val="11"/>
      <color rgb="FF000000"/>
      <name val="Calibri"/>
    </font>
    <font>
      <b/>
      <sz val="11"/>
      <color rgb="FF000000"/>
      <name val="Calibri"/>
    </font>
    <font>
      <sz val="12"/>
      <color rgb="FFFF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ED98"/>
        <bgColor indexed="64"/>
      </patternFill>
    </fill>
    <fill>
      <patternFill patternType="solid">
        <fgColor rgb="FFFFED98"/>
        <bgColor rgb="FF000000"/>
      </patternFill>
    </fill>
    <fill>
      <patternFill patternType="solid">
        <fgColor rgb="FFFFFD9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8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8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8" xfId="0" applyFont="1" applyBorder="1"/>
    <xf numFmtId="0" fontId="0" fillId="0" borderId="8" xfId="0" applyBorder="1"/>
    <xf numFmtId="0" fontId="2" fillId="0" borderId="3" xfId="0" applyFont="1" applyBorder="1"/>
    <xf numFmtId="0" fontId="0" fillId="0" borderId="6" xfId="0" applyBorder="1"/>
    <xf numFmtId="0" fontId="0" fillId="0" borderId="7" xfId="0" applyBorder="1"/>
    <xf numFmtId="0" fontId="6" fillId="0" borderId="8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5" xfId="0" applyFont="1" applyBorder="1"/>
    <xf numFmtId="0" fontId="2" fillId="0" borderId="0" xfId="0" applyFont="1" applyBorder="1"/>
    <xf numFmtId="0" fontId="2" fillId="0" borderId="9" xfId="0" applyFont="1" applyBorder="1"/>
    <xf numFmtId="0" fontId="2" fillId="0" borderId="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14" fontId="9" fillId="2" borderId="2" xfId="0" applyNumberFormat="1" applyFont="1" applyFill="1" applyBorder="1"/>
    <xf numFmtId="1" fontId="0" fillId="0" borderId="0" xfId="0" applyNumberFormat="1" applyBorder="1"/>
    <xf numFmtId="1" fontId="0" fillId="0" borderId="9" xfId="0" applyNumberFormat="1" applyBorder="1"/>
    <xf numFmtId="0" fontId="0" fillId="0" borderId="8" xfId="0" applyBorder="1" applyAlignment="1">
      <alignment wrapText="1"/>
    </xf>
    <xf numFmtId="0" fontId="0" fillId="2" borderId="2" xfId="0" applyNumberFormat="1" applyFill="1" applyBorder="1"/>
    <xf numFmtId="0" fontId="6" fillId="2" borderId="2" xfId="0" applyNumberFormat="1" applyFont="1" applyFill="1" applyBorder="1" applyAlignment="1">
      <alignment horizontal="right" vertical="center" wrapText="1"/>
    </xf>
    <xf numFmtId="0" fontId="2" fillId="0" borderId="2" xfId="0" applyNumberFormat="1" applyFont="1" applyBorder="1"/>
    <xf numFmtId="0" fontId="2" fillId="0" borderId="2" xfId="0" applyNumberFormat="1" applyFont="1" applyBorder="1" applyAlignment="1">
      <alignment horizontal="right"/>
    </xf>
    <xf numFmtId="0" fontId="11" fillId="3" borderId="2" xfId="0" applyNumberFormat="1" applyFont="1" applyFill="1" applyBorder="1" applyAlignment="1">
      <alignment horizontal="right" vertical="center" wrapText="1"/>
    </xf>
    <xf numFmtId="0" fontId="2" fillId="0" borderId="0" xfId="0" applyNumberFormat="1" applyFont="1"/>
    <xf numFmtId="0" fontId="11" fillId="3" borderId="10" xfId="0" applyNumberFormat="1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0" fontId="3" fillId="0" borderId="8" xfId="0" applyFont="1" applyBorder="1"/>
    <xf numFmtId="0" fontId="12" fillId="0" borderId="0" xfId="0" applyFont="1"/>
    <xf numFmtId="0" fontId="13" fillId="0" borderId="5" xfId="0" applyFont="1" applyBorder="1"/>
    <xf numFmtId="0" fontId="12" fillId="0" borderId="5" xfId="0" applyFont="1" applyBorder="1" applyAlignment="1">
      <alignment horizontal="left"/>
    </xf>
    <xf numFmtId="0" fontId="14" fillId="0" borderId="0" xfId="0" applyFont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2" fontId="0" fillId="0" borderId="0" xfId="0" applyNumberFormat="1" applyBorder="1"/>
    <xf numFmtId="2" fontId="0" fillId="0" borderId="9" xfId="0" applyNumberFormat="1" applyBorder="1"/>
    <xf numFmtId="2" fontId="0" fillId="2" borderId="2" xfId="0" applyNumberFormat="1" applyFill="1" applyBorder="1"/>
    <xf numFmtId="2" fontId="2" fillId="0" borderId="1" xfId="0" applyNumberFormat="1" applyFont="1" applyBorder="1"/>
    <xf numFmtId="2" fontId="2" fillId="0" borderId="4" xfId="0" applyNumberFormat="1" applyFont="1" applyBorder="1"/>
    <xf numFmtId="2" fontId="0" fillId="0" borderId="0" xfId="1" applyNumberFormat="1" applyFont="1" applyBorder="1"/>
    <xf numFmtId="2" fontId="0" fillId="0" borderId="9" xfId="1" applyNumberFormat="1" applyFont="1" applyBorder="1"/>
    <xf numFmtId="2" fontId="2" fillId="0" borderId="0" xfId="0" applyNumberFormat="1" applyFont="1" applyBorder="1"/>
    <xf numFmtId="2" fontId="2" fillId="0" borderId="9" xfId="0" applyNumberFormat="1" applyFont="1" applyBorder="1"/>
    <xf numFmtId="2" fontId="0" fillId="0" borderId="6" xfId="0" applyNumberFormat="1" applyBorder="1"/>
    <xf numFmtId="2" fontId="0" fillId="0" borderId="7" xfId="0" applyNumberFormat="1" applyBorder="1"/>
    <xf numFmtId="2" fontId="8" fillId="0" borderId="6" xfId="0" applyNumberFormat="1" applyFont="1" applyBorder="1"/>
    <xf numFmtId="2" fontId="8" fillId="0" borderId="7" xfId="0" applyNumberFormat="1" applyFont="1" applyBorder="1"/>
    <xf numFmtId="2" fontId="6" fillId="2" borderId="2" xfId="0" applyNumberFormat="1" applyFont="1" applyFill="1" applyBorder="1" applyAlignment="1">
      <alignment horizontal="right" vertical="center" wrapText="1"/>
    </xf>
    <xf numFmtId="2" fontId="0" fillId="0" borderId="0" xfId="0" applyNumberFormat="1" applyBorder="1" applyAlignment="1">
      <alignment horizontal="right"/>
    </xf>
    <xf numFmtId="2" fontId="0" fillId="0" borderId="9" xfId="0" applyNumberFormat="1" applyBorder="1" applyAlignment="1">
      <alignment horizontal="right"/>
    </xf>
    <xf numFmtId="2" fontId="7" fillId="0" borderId="1" xfId="0" applyNumberFormat="1" applyFont="1" applyFill="1" applyBorder="1" applyAlignment="1">
      <alignment horizontal="right" vertical="center" wrapText="1"/>
    </xf>
    <xf numFmtId="2" fontId="7" fillId="0" borderId="4" xfId="0" applyNumberFormat="1" applyFont="1" applyFill="1" applyBorder="1" applyAlignment="1">
      <alignment horizontal="right" vertical="center" wrapText="1"/>
    </xf>
    <xf numFmtId="2" fontId="6" fillId="0" borderId="0" xfId="0" applyNumberFormat="1" applyFont="1" applyBorder="1" applyAlignment="1">
      <alignment horizontal="right" vertical="center" wrapText="1"/>
    </xf>
    <xf numFmtId="2" fontId="6" fillId="0" borderId="9" xfId="0" applyNumberFormat="1" applyFont="1" applyBorder="1" applyAlignment="1">
      <alignment horizontal="right" vertical="center" wrapText="1"/>
    </xf>
    <xf numFmtId="2" fontId="7" fillId="0" borderId="1" xfId="0" applyNumberFormat="1" applyFont="1" applyBorder="1" applyAlignment="1">
      <alignment horizontal="right" vertical="center" wrapText="1"/>
    </xf>
    <xf numFmtId="2" fontId="7" fillId="0" borderId="4" xfId="0" applyNumberFormat="1" applyFont="1" applyBorder="1" applyAlignment="1">
      <alignment horizontal="right" vertical="center" wrapText="1"/>
    </xf>
    <xf numFmtId="2" fontId="7" fillId="0" borderId="0" xfId="0" applyNumberFormat="1" applyFont="1" applyBorder="1" applyAlignment="1">
      <alignment horizontal="right" vertical="center" wrapText="1"/>
    </xf>
    <xf numFmtId="2" fontId="7" fillId="0" borderId="9" xfId="0" applyNumberFormat="1" applyFont="1" applyBorder="1" applyAlignment="1">
      <alignment horizontal="right" vertical="center" wrapText="1"/>
    </xf>
    <xf numFmtId="2" fontId="7" fillId="4" borderId="2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2" fontId="6" fillId="0" borderId="9" xfId="0" applyNumberFormat="1" applyFont="1" applyBorder="1" applyAlignment="1">
      <alignment horizontal="center" vertical="center" wrapText="1"/>
    </xf>
    <xf numFmtId="9" fontId="0" fillId="2" borderId="2" xfId="1" applyFont="1" applyFill="1" applyBorder="1"/>
    <xf numFmtId="9" fontId="0" fillId="0" borderId="0" xfId="1" applyFont="1" applyBorder="1"/>
    <xf numFmtId="9" fontId="0" fillId="0" borderId="9" xfId="1" applyFont="1" applyBorder="1"/>
    <xf numFmtId="14" fontId="9" fillId="2" borderId="0" xfId="0" applyNumberFormat="1" applyFont="1" applyFill="1" applyBorder="1"/>
    <xf numFmtId="2" fontId="7" fillId="4" borderId="0" xfId="0" applyNumberFormat="1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2" fillId="2" borderId="3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12" fillId="0" borderId="3" xfId="0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left" vertical="center" wrapText="1"/>
    </xf>
    <xf numFmtId="2" fontId="12" fillId="0" borderId="4" xfId="0" applyNumberFormat="1" applyFont="1" applyBorder="1" applyAlignment="1">
      <alignment horizontal="left" vertical="center" wrapText="1"/>
    </xf>
    <xf numFmtId="2" fontId="17" fillId="2" borderId="2" xfId="0" applyNumberFormat="1" applyFont="1" applyFill="1" applyBorder="1" applyAlignment="1">
      <alignment horizontal="right" vertical="center" wrapText="1"/>
    </xf>
  </cellXfs>
  <cellStyles count="38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50"/>
  <sheetViews>
    <sheetView tabSelected="1" topLeftCell="A15" workbookViewId="0">
      <selection activeCell="F55" sqref="F55"/>
    </sheetView>
  </sheetViews>
  <sheetFormatPr baseColWidth="10" defaultRowHeight="15" x14ac:dyDescent="0"/>
  <cols>
    <col min="1" max="1" width="48.33203125" customWidth="1"/>
    <col min="2" max="2" width="13.83203125" customWidth="1"/>
    <col min="3" max="3" width="11" bestFit="1" customWidth="1"/>
    <col min="4" max="4" width="11.6640625" customWidth="1"/>
    <col min="5" max="5" width="10" customWidth="1"/>
    <col min="6" max="6" width="10.33203125" style="2" customWidth="1"/>
  </cols>
  <sheetData>
    <row r="1" spans="1:6" ht="20">
      <c r="A1" s="15" t="s">
        <v>22</v>
      </c>
      <c r="B1" s="11"/>
      <c r="C1" s="11"/>
      <c r="D1" s="12"/>
    </row>
    <row r="2" spans="1:6" ht="20">
      <c r="A2" s="32"/>
      <c r="B2" s="11"/>
      <c r="C2" s="11"/>
      <c r="D2" s="12"/>
    </row>
    <row r="3" spans="1:6">
      <c r="A3" s="8" t="s">
        <v>21</v>
      </c>
      <c r="B3" s="77"/>
      <c r="C3" s="78"/>
      <c r="D3" s="79"/>
    </row>
    <row r="4" spans="1:6">
      <c r="A4" s="8" t="s">
        <v>1</v>
      </c>
      <c r="B4" s="77"/>
      <c r="C4" s="78"/>
      <c r="D4" s="79"/>
    </row>
    <row r="5" spans="1:6">
      <c r="A5" s="1" t="s">
        <v>0</v>
      </c>
      <c r="B5" s="20">
        <v>42917</v>
      </c>
      <c r="C5" s="16"/>
      <c r="D5" s="17"/>
    </row>
    <row r="6" spans="1:6">
      <c r="A6" s="1" t="s">
        <v>33</v>
      </c>
      <c r="B6" s="72"/>
      <c r="C6" s="16"/>
      <c r="D6" s="17"/>
    </row>
    <row r="7" spans="1:6">
      <c r="A7" s="1" t="s">
        <v>34</v>
      </c>
      <c r="B7" s="72"/>
      <c r="C7" s="16"/>
      <c r="D7" s="17"/>
    </row>
    <row r="8" spans="1:6">
      <c r="A8" s="1"/>
      <c r="B8" s="1"/>
      <c r="C8" s="16"/>
      <c r="D8" s="17"/>
    </row>
    <row r="9" spans="1:6">
      <c r="A9" s="9"/>
      <c r="B9" s="18" t="s">
        <v>2</v>
      </c>
      <c r="C9" s="18" t="s">
        <v>3</v>
      </c>
      <c r="D9" s="19" t="s">
        <v>4</v>
      </c>
    </row>
    <row r="10" spans="1:6" s="1" customFormat="1" ht="18">
      <c r="A10" s="33" t="s">
        <v>24</v>
      </c>
      <c r="B10" s="4"/>
      <c r="C10" s="4"/>
      <c r="D10" s="5"/>
      <c r="F10" s="3"/>
    </row>
    <row r="11" spans="1:6">
      <c r="A11" s="6" t="s">
        <v>7</v>
      </c>
      <c r="B11" s="42">
        <v>63777</v>
      </c>
      <c r="C11" s="42">
        <f>B11/12</f>
        <v>5314.75</v>
      </c>
      <c r="D11" s="43">
        <f>B11/26</f>
        <v>2452.9615384615386</v>
      </c>
    </row>
    <row r="12" spans="1:6">
      <c r="A12" s="6" t="s">
        <v>8</v>
      </c>
      <c r="B12" s="44">
        <v>0</v>
      </c>
      <c r="C12" s="42">
        <f>B12/12</f>
        <v>0</v>
      </c>
      <c r="D12" s="43">
        <f>B12/26</f>
        <v>0</v>
      </c>
    </row>
    <row r="13" spans="1:6">
      <c r="A13" s="7" t="s">
        <v>9</v>
      </c>
      <c r="B13" s="45">
        <f>B11+B12</f>
        <v>63777</v>
      </c>
      <c r="C13" s="45">
        <f t="shared" ref="C13:D13" si="0">C11+C12</f>
        <v>5314.75</v>
      </c>
      <c r="D13" s="46">
        <f t="shared" si="0"/>
        <v>2452.9615384615386</v>
      </c>
    </row>
    <row r="14" spans="1:6">
      <c r="A14" s="6"/>
      <c r="B14" s="42"/>
      <c r="C14" s="42"/>
      <c r="D14" s="43"/>
    </row>
    <row r="15" spans="1:6">
      <c r="A15" s="8" t="s">
        <v>16</v>
      </c>
      <c r="B15" s="69">
        <v>1</v>
      </c>
      <c r="C15" s="70">
        <f>B15</f>
        <v>1</v>
      </c>
      <c r="D15" s="71">
        <f>C15</f>
        <v>1</v>
      </c>
    </row>
    <row r="16" spans="1:6">
      <c r="A16" s="8" t="s">
        <v>15</v>
      </c>
      <c r="B16" s="47">
        <f>B13*B15</f>
        <v>63777</v>
      </c>
      <c r="C16" s="47">
        <f t="shared" ref="C16:D16" si="1">C13*C15</f>
        <v>5314.75</v>
      </c>
      <c r="D16" s="48">
        <f t="shared" si="1"/>
        <v>2452.9615384615386</v>
      </c>
    </row>
    <row r="17" spans="1:6">
      <c r="A17" s="8"/>
      <c r="B17" s="47"/>
      <c r="C17" s="47"/>
      <c r="D17" s="48"/>
    </row>
    <row r="18" spans="1:6">
      <c r="A18" s="9" t="s">
        <v>5</v>
      </c>
      <c r="B18" s="69">
        <v>0.3</v>
      </c>
      <c r="C18" s="70">
        <f>B18</f>
        <v>0.3</v>
      </c>
      <c r="D18" s="71">
        <f>C18</f>
        <v>0.3</v>
      </c>
    </row>
    <row r="19" spans="1:6">
      <c r="A19" s="9" t="s">
        <v>10</v>
      </c>
      <c r="B19" s="42">
        <f>B16*B18</f>
        <v>19133.099999999999</v>
      </c>
      <c r="C19" s="42">
        <f>C16*C18</f>
        <v>1594.425</v>
      </c>
      <c r="D19" s="43">
        <f>D16*D18</f>
        <v>735.88846153846157</v>
      </c>
    </row>
    <row r="20" spans="1:6">
      <c r="A20" s="23"/>
      <c r="B20" s="42"/>
      <c r="C20" s="42"/>
      <c r="D20" s="43"/>
    </row>
    <row r="21" spans="1:6" s="1" customFormat="1">
      <c r="A21" s="10" t="s">
        <v>6</v>
      </c>
      <c r="B21" s="45">
        <f>B16-B19-B20</f>
        <v>44643.9</v>
      </c>
      <c r="C21" s="45">
        <f t="shared" ref="C21:D21" si="2">C16-C19-C20</f>
        <v>3720.3249999999998</v>
      </c>
      <c r="D21" s="46">
        <f t="shared" si="2"/>
        <v>1717.073076923077</v>
      </c>
      <c r="F21" s="3"/>
    </row>
    <row r="22" spans="1:6" s="1" customFormat="1">
      <c r="A22" s="8"/>
      <c r="B22" s="49"/>
      <c r="C22" s="49"/>
      <c r="D22" s="50"/>
      <c r="F22" s="3"/>
    </row>
    <row r="23" spans="1:6" ht="18">
      <c r="A23" s="34" t="s">
        <v>23</v>
      </c>
      <c r="B23" s="51"/>
      <c r="C23" s="51"/>
      <c r="D23" s="52"/>
    </row>
    <row r="24" spans="1:6" ht="30">
      <c r="A24" s="23" t="s">
        <v>38</v>
      </c>
      <c r="B24" s="44">
        <v>3372</v>
      </c>
      <c r="C24" s="42">
        <f>B24/12</f>
        <v>281</v>
      </c>
      <c r="D24" s="43">
        <f>B24/26</f>
        <v>129.69230769230768</v>
      </c>
    </row>
    <row r="25" spans="1:6" ht="32" customHeight="1">
      <c r="A25" s="23" t="s">
        <v>25</v>
      </c>
      <c r="B25" s="44">
        <v>2244</v>
      </c>
      <c r="C25" s="42">
        <f>B25/12</f>
        <v>187</v>
      </c>
      <c r="D25" s="43">
        <f>B25/26</f>
        <v>86.307692307692307</v>
      </c>
    </row>
    <row r="26" spans="1:6" ht="32" customHeight="1">
      <c r="A26" s="36" t="s">
        <v>27</v>
      </c>
      <c r="B26" s="44">
        <v>0</v>
      </c>
      <c r="C26" s="42">
        <f>B26/12</f>
        <v>0</v>
      </c>
      <c r="D26" s="43">
        <f>B26/26</f>
        <v>0</v>
      </c>
    </row>
    <row r="27" spans="1:6">
      <c r="A27" s="24" t="s">
        <v>17</v>
      </c>
      <c r="B27" s="44">
        <v>0</v>
      </c>
      <c r="C27" s="42">
        <f t="shared" ref="C27" si="3">B27/12</f>
        <v>0</v>
      </c>
      <c r="D27" s="43">
        <f t="shared" ref="D27" si="4">B27/26</f>
        <v>0</v>
      </c>
    </row>
    <row r="28" spans="1:6">
      <c r="A28" s="24" t="s">
        <v>17</v>
      </c>
      <c r="B28" s="44">
        <v>0</v>
      </c>
      <c r="C28" s="42">
        <f>B28/12</f>
        <v>0</v>
      </c>
      <c r="D28" s="43">
        <f>B28/26</f>
        <v>0</v>
      </c>
    </row>
    <row r="29" spans="1:6">
      <c r="A29" s="10" t="s">
        <v>11</v>
      </c>
      <c r="B29" s="45">
        <f>SUM(B24:B28)</f>
        <v>5616</v>
      </c>
      <c r="C29" s="45">
        <f>SUM(C24:C28)</f>
        <v>468</v>
      </c>
      <c r="D29" s="46">
        <f>SUM(D24:D28)</f>
        <v>216</v>
      </c>
    </row>
    <row r="30" spans="1:6">
      <c r="A30" s="9"/>
      <c r="B30" s="42"/>
      <c r="C30" s="42"/>
      <c r="D30" s="43"/>
    </row>
    <row r="31" spans="1:6" ht="18">
      <c r="A31" s="35" t="s">
        <v>26</v>
      </c>
      <c r="B31" s="53"/>
      <c r="C31" s="53"/>
      <c r="D31" s="54"/>
    </row>
    <row r="32" spans="1:6">
      <c r="A32" s="13" t="s">
        <v>12</v>
      </c>
      <c r="B32" s="55">
        <v>11721</v>
      </c>
      <c r="C32" s="56">
        <f>B32/12</f>
        <v>976.75</v>
      </c>
      <c r="D32" s="57">
        <f>B32/26</f>
        <v>450.80769230769232</v>
      </c>
    </row>
    <row r="33" spans="1:6">
      <c r="A33" s="13" t="s">
        <v>39</v>
      </c>
      <c r="B33" s="83">
        <f>12000*0.35</f>
        <v>4200</v>
      </c>
      <c r="C33" s="56">
        <f t="shared" ref="C33:C35" si="5">B33/12</f>
        <v>350</v>
      </c>
      <c r="D33" s="57">
        <f t="shared" ref="D33:D35" si="6">B33/26</f>
        <v>161.53846153846155</v>
      </c>
    </row>
    <row r="34" spans="1:6">
      <c r="A34" s="13" t="s">
        <v>20</v>
      </c>
      <c r="B34" s="55">
        <v>1482</v>
      </c>
      <c r="C34" s="56">
        <f>B34/12</f>
        <v>123.5</v>
      </c>
      <c r="D34" s="57">
        <f t="shared" si="6"/>
        <v>57</v>
      </c>
    </row>
    <row r="35" spans="1:6">
      <c r="A35" s="24" t="s">
        <v>17</v>
      </c>
      <c r="B35" s="55"/>
      <c r="C35" s="56">
        <f t="shared" si="5"/>
        <v>0</v>
      </c>
      <c r="D35" s="57">
        <f t="shared" si="6"/>
        <v>0</v>
      </c>
    </row>
    <row r="36" spans="1:6" s="1" customFormat="1">
      <c r="A36" s="14" t="s">
        <v>13</v>
      </c>
      <c r="B36" s="58">
        <f>SUM(B32:B35)</f>
        <v>17403</v>
      </c>
      <c r="C36" s="58">
        <f>SUM(C32:C35)</f>
        <v>1450.25</v>
      </c>
      <c r="D36" s="59">
        <f>SUM(D32:D35)</f>
        <v>669.34615384615381</v>
      </c>
      <c r="F36" s="3"/>
    </row>
    <row r="37" spans="1:6">
      <c r="A37" s="13" t="s">
        <v>14</v>
      </c>
      <c r="B37" s="60">
        <f>B19</f>
        <v>19133.099999999999</v>
      </c>
      <c r="C37" s="60">
        <f>C19</f>
        <v>1594.425</v>
      </c>
      <c r="D37" s="61">
        <f>D19</f>
        <v>735.88846153846157</v>
      </c>
    </row>
    <row r="38" spans="1:6" s="1" customFormat="1">
      <c r="A38" s="14" t="s">
        <v>18</v>
      </c>
      <c r="B38" s="62">
        <f>B36+B37</f>
        <v>36536.1</v>
      </c>
      <c r="C38" s="62">
        <f t="shared" ref="C38:D38" si="7">C36+C37</f>
        <v>3044.6750000000002</v>
      </c>
      <c r="D38" s="63">
        <f t="shared" si="7"/>
        <v>1405.2346153846154</v>
      </c>
      <c r="F38" s="3"/>
    </row>
    <row r="39" spans="1:6" s="1" customFormat="1">
      <c r="A39" s="31"/>
      <c r="B39" s="64"/>
      <c r="C39" s="64"/>
      <c r="D39" s="65"/>
      <c r="F39" s="3"/>
    </row>
    <row r="40" spans="1:6" s="1" customFormat="1" ht="18">
      <c r="A40" s="80" t="s">
        <v>31</v>
      </c>
      <c r="B40" s="81"/>
      <c r="C40" s="81"/>
      <c r="D40" s="82"/>
      <c r="F40" s="3"/>
    </row>
    <row r="41" spans="1:6" s="1" customFormat="1">
      <c r="A41" s="39" t="s">
        <v>28</v>
      </c>
      <c r="B41" s="66">
        <v>3000</v>
      </c>
      <c r="C41" s="67">
        <v>250</v>
      </c>
      <c r="D41" s="68">
        <v>115.38</v>
      </c>
      <c r="F41" s="3"/>
    </row>
    <row r="42" spans="1:6" s="1" customFormat="1">
      <c r="A42" s="39" t="s">
        <v>29</v>
      </c>
      <c r="B42" s="66">
        <v>8436</v>
      </c>
      <c r="C42" s="67">
        <f>B42/12</f>
        <v>703</v>
      </c>
      <c r="D42" s="68">
        <f>B42/26</f>
        <v>324.46153846153845</v>
      </c>
      <c r="F42" s="3"/>
    </row>
    <row r="43" spans="1:6" s="1" customFormat="1">
      <c r="A43" s="39"/>
      <c r="B43" s="73"/>
      <c r="C43" s="67"/>
      <c r="D43" s="68"/>
      <c r="F43" s="3"/>
    </row>
    <row r="44" spans="1:6" s="1" customFormat="1">
      <c r="A44" s="39" t="s">
        <v>32</v>
      </c>
      <c r="B44" s="40"/>
      <c r="C44" s="40">
        <f>B44/12</f>
        <v>0</v>
      </c>
      <c r="D44" s="41">
        <f>B44/26</f>
        <v>0</v>
      </c>
      <c r="F44" s="3"/>
    </row>
    <row r="45" spans="1:6" s="1" customFormat="1">
      <c r="A45" s="37" t="s">
        <v>30</v>
      </c>
      <c r="B45" s="38"/>
      <c r="C45" s="40">
        <f>B45/12</f>
        <v>0</v>
      </c>
      <c r="D45" s="41">
        <f>B45/26</f>
        <v>0</v>
      </c>
      <c r="F45" s="3"/>
    </row>
    <row r="46" spans="1:6" s="1" customFormat="1">
      <c r="A46" s="74"/>
      <c r="B46" s="75"/>
      <c r="C46" s="40"/>
      <c r="D46" s="41"/>
      <c r="F46" s="3"/>
    </row>
    <row r="47" spans="1:6" s="1" customFormat="1">
      <c r="A47" s="76" t="s">
        <v>35</v>
      </c>
      <c r="B47" s="75"/>
      <c r="C47" s="40"/>
      <c r="D47" s="41"/>
      <c r="F47" s="3"/>
    </row>
    <row r="48" spans="1:6">
      <c r="A48" s="9"/>
      <c r="B48" s="21"/>
      <c r="C48" s="21"/>
      <c r="D48" s="22"/>
    </row>
    <row r="49" spans="1:4" s="29" customFormat="1">
      <c r="A49" s="26" t="s">
        <v>36</v>
      </c>
      <c r="B49" s="25"/>
      <c r="C49" s="27" t="s">
        <v>19</v>
      </c>
      <c r="D49" s="28"/>
    </row>
    <row r="50" spans="1:4" s="29" customFormat="1">
      <c r="A50" s="26" t="s">
        <v>37</v>
      </c>
      <c r="B50" s="25"/>
      <c r="C50" s="27" t="s">
        <v>19</v>
      </c>
      <c r="D50" s="30"/>
    </row>
  </sheetData>
  <mergeCells count="3">
    <mergeCell ref="B4:D4"/>
    <mergeCell ref="B3:D3"/>
    <mergeCell ref="A40:D40"/>
  </mergeCells>
  <phoneticPr fontId="10" type="noConversion"/>
  <pageMargins left="0.75000000000000011" right="0.75000000000000011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Benkorp Management Service Pty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Lorna Hall</dc:creator>
  <cp:lastModifiedBy>Karen Deutscher</cp:lastModifiedBy>
  <cp:lastPrinted>2014-12-04T01:19:38Z</cp:lastPrinted>
  <dcterms:created xsi:type="dcterms:W3CDTF">2014-12-04T00:03:21Z</dcterms:created>
  <dcterms:modified xsi:type="dcterms:W3CDTF">2017-08-02T05:41:29Z</dcterms:modified>
</cp:coreProperties>
</file>